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57" i="1"/>
  <c r="I59" i="1" s="1"/>
  <c r="I72" i="1"/>
  <c r="I74" i="1"/>
  <c r="G73" i="1"/>
  <c r="I73" i="1" s="1"/>
  <c r="G58" i="1"/>
  <c r="I42" i="1"/>
  <c r="I44" i="1"/>
  <c r="G43" i="1"/>
  <c r="G30" i="1"/>
  <c r="I15" i="1"/>
  <c r="I58" i="1" l="1"/>
  <c r="I43" i="1"/>
  <c r="I29" i="1" l="1"/>
  <c r="I30" i="1" l="1"/>
  <c r="I75" i="1" l="1"/>
  <c r="I76" i="1" s="1"/>
  <c r="I31" i="1"/>
  <c r="I32" i="1" s="1"/>
  <c r="I33" i="1" s="1"/>
  <c r="I60" i="1" l="1"/>
  <c r="I61" i="1" s="1"/>
  <c r="I45" i="1"/>
  <c r="I46" i="1" s="1"/>
  <c r="I77" i="1" l="1"/>
  <c r="I78" i="1" s="1"/>
  <c r="I62" i="1"/>
  <c r="I63" i="1" s="1"/>
  <c r="I47" i="1"/>
  <c r="I48" i="1" s="1"/>
  <c r="I49" i="1" s="1"/>
  <c r="I50" i="1" s="1"/>
  <c r="I51" i="1" l="1"/>
  <c r="I64" i="1"/>
  <c r="I65" i="1" s="1"/>
  <c r="I66" i="1" s="1"/>
  <c r="I79" i="1"/>
  <c r="I80" i="1" s="1"/>
  <c r="I81" i="1" s="1"/>
  <c r="I34" i="1" l="1"/>
  <c r="I35" i="1" s="1"/>
  <c r="I36" i="1" s="1"/>
  <c r="I16" i="1"/>
  <c r="I17" i="1" l="1"/>
  <c r="I19" i="1" s="1"/>
  <c r="I20" i="1" s="1"/>
  <c r="I21" i="1" s="1"/>
  <c r="I22" i="1" s="1"/>
  <c r="I24" i="1" l="1"/>
  <c r="I89" i="1" l="1"/>
  <c r="I91" i="1" l="1"/>
</calcChain>
</file>

<file path=xl/sharedStrings.xml><?xml version="1.0" encoding="utf-8"?>
<sst xmlns="http://schemas.openxmlformats.org/spreadsheetml/2006/main" count="167" uniqueCount="56">
  <si>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</si>
  <si>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%</t>
  </si>
  <si>
    <t>м3</t>
  </si>
  <si>
    <t>Итого в базовых ценах</t>
  </si>
  <si>
    <t>Коэффициент инфляции</t>
  </si>
  <si>
    <t>Территориальный коэффициент</t>
  </si>
  <si>
    <t>руб.</t>
  </si>
  <si>
    <t>Базовая стоимость работ по обследованию, составляет: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</si>
  <si>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</si>
  <si>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</si>
  <si>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</si>
  <si>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</si>
  <si>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</si>
  <si>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Таблица №12     п.19</t>
  </si>
  <si>
    <t xml:space="preserve">Процент от базовой цены  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</si>
  <si>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</si>
  <si>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</si>
  <si>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</si>
  <si>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</si>
  <si>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</si>
  <si>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Итого</t>
  </si>
  <si>
    <t>итого</t>
  </si>
  <si>
    <t>Здания, являющиеся памятником архитектуры</t>
  </si>
  <si>
    <t>таблица 10 п. 5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</si>
  <si>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</si>
  <si>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</si>
  <si>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</si>
  <si>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</si>
  <si>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</si>
  <si>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</si>
  <si>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</si>
  <si>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t>Таблица № 1 п.1.4</t>
  </si>
  <si>
    <t>Таблица 16</t>
  </si>
  <si>
    <t>п.1.6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</si>
  <si>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12 по ул. Пушкинская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</si>
  <si>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п.2.5</t>
  </si>
  <si>
    <t>Система отопления</t>
  </si>
  <si>
    <t>Система горячего водоснабжения</t>
  </si>
  <si>
    <t>п.3.6</t>
  </si>
  <si>
    <t>Система холодного водоснабжения и канализации</t>
  </si>
  <si>
    <t xml:space="preserve">Поправочный коэффициент </t>
  </si>
  <si>
    <t>таблица 17 п.7</t>
  </si>
  <si>
    <t>Стоимость обследовательских работ (раздел № 1)</t>
  </si>
  <si>
    <t xml:space="preserve">Раздел № 1.      Расчет стоимости   работ по  обследованию </t>
  </si>
  <si>
    <t>(200+0.006*13500)*1000;  V=13500м³</t>
  </si>
  <si>
    <t>Раздел № 2. Расчет стоимости проектных работ</t>
  </si>
  <si>
    <t>Табл. 12 п. 13</t>
  </si>
  <si>
    <t>Ремонт (замена) систем отопления  (6%/2)</t>
  </si>
  <si>
    <t>Табл. 12 п. 14</t>
  </si>
  <si>
    <t>Ремонт (замена) систем водоснабжения и канализации</t>
  </si>
  <si>
    <t>Стоимость проектных работ (раздел № 2)</t>
  </si>
  <si>
    <t>Раздел № 3.</t>
  </si>
  <si>
    <t>Стоимость ПОКР (раздел № 3)</t>
  </si>
  <si>
    <t>Раздел № 4.  Расчет  стоимости  "Сметная документация"</t>
  </si>
  <si>
    <t>Стоимость работ (раздел № 4)</t>
  </si>
  <si>
    <t>Раздел № 5.  Расчет  стоимости  "Мероприятия по обеспечению соблюдений  требований энергетической эффективности"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</si>
</sst>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1"/>
  <sheetViews>
    <sheetView tabSelected="1" topLeftCell="A21" workbookViewId="0">
      <selection activeCell="K32" sqref="K32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5" customWidth="1"/>
    <col min="10" max="10" width="11" customWidth="1"/>
  </cols>
  <sheetData>
    <row r="2" spans="2:11" x14ac:dyDescent="0.3">
      <c r="B2" s="30" t="s">
        <v>34</v>
      </c>
      <c r="C2" s="30"/>
      <c r="D2" s="30"/>
      <c r="E2" s="30"/>
      <c r="F2" s="30"/>
      <c r="G2" s="30"/>
      <c r="H2" s="30"/>
      <c r="I2" s="30"/>
      <c r="J2" s="30"/>
    </row>
    <row r="3" spans="2:11" ht="29.4" customHeight="1" x14ac:dyDescent="0.3">
      <c r="B3" s="30"/>
      <c r="C3" s="30"/>
      <c r="D3" s="30"/>
      <c r="E3" s="30"/>
      <c r="F3" s="30"/>
      <c r="G3" s="30"/>
      <c r="H3" s="30"/>
      <c r="I3" s="30"/>
      <c r="J3" s="30"/>
    </row>
    <row r="5" spans="2:11" x14ac:dyDescent="0.3">
      <c r="B5" s="32" t="s">
        <v>43</v>
      </c>
      <c r="C5" s="32"/>
      <c r="D5" s="32"/>
      <c r="E5" s="32"/>
      <c r="F5" s="32"/>
      <c r="G5" s="32"/>
    </row>
    <row r="6" spans="2:11" x14ac:dyDescent="0.3">
      <c r="B6" s="4"/>
      <c r="C6" s="4"/>
      <c r="D6" s="4"/>
      <c r="E6" s="4"/>
      <c r="F6" s="4"/>
      <c r="G6" s="4"/>
    </row>
    <row r="7" spans="2:11" s="6" customFormat="1" ht="18.600000000000001" customHeight="1" x14ac:dyDescent="0.3">
      <c r="B7" s="19"/>
      <c r="C7" s="19" t="s">
        <v>19</v>
      </c>
      <c r="D7" s="19"/>
      <c r="E7" s="19"/>
      <c r="F7" s="19"/>
      <c r="G7" s="21">
        <v>13500</v>
      </c>
      <c r="H7" s="19" t="s">
        <v>2</v>
      </c>
      <c r="I7" s="20"/>
    </row>
    <row r="8" spans="2:11" ht="38.4" customHeight="1" x14ac:dyDescent="0.3">
      <c r="B8" s="33" t="s">
        <v>0</v>
      </c>
      <c r="C8" s="33"/>
      <c r="D8" s="33"/>
      <c r="E8" s="33"/>
      <c r="F8" s="33"/>
      <c r="G8" s="33"/>
      <c r="H8" s="33"/>
      <c r="I8" s="33"/>
      <c r="K8" s="18"/>
    </row>
    <row r="9" spans="2:11" x14ac:dyDescent="0.3">
      <c r="B9" s="27" t="s">
        <v>7</v>
      </c>
      <c r="C9" s="27"/>
      <c r="D9" s="27"/>
      <c r="E9" s="27"/>
      <c r="F9" s="27"/>
    </row>
    <row r="10" spans="2:11" ht="17.399999999999999" customHeight="1" x14ac:dyDescent="0.3">
      <c r="B10" t="s">
        <v>32</v>
      </c>
      <c r="C10" s="28"/>
      <c r="D10" s="28"/>
      <c r="E10" s="28"/>
      <c r="F10" s="28"/>
      <c r="G10" s="28"/>
      <c r="H10" s="5"/>
    </row>
    <row r="11" spans="2:11" ht="16.2" customHeight="1" x14ac:dyDescent="0.3">
      <c r="B11" t="s">
        <v>33</v>
      </c>
      <c r="C11" s="3" t="s">
        <v>37</v>
      </c>
      <c r="D11" s="3"/>
      <c r="E11" s="3"/>
      <c r="F11" s="3"/>
      <c r="G11" s="3"/>
      <c r="H11" s="8"/>
      <c r="I11" s="8">
        <v>2800</v>
      </c>
      <c r="J11" t="s">
        <v>6</v>
      </c>
    </row>
    <row r="12" spans="2:11" ht="16.2" customHeight="1" x14ac:dyDescent="0.3">
      <c r="B12" t="s">
        <v>35</v>
      </c>
      <c r="C12" s="3" t="s">
        <v>36</v>
      </c>
      <c r="D12" s="3"/>
      <c r="E12" s="3"/>
      <c r="F12" s="3"/>
      <c r="G12" s="3"/>
      <c r="H12" s="8"/>
      <c r="I12" s="8">
        <v>4000</v>
      </c>
      <c r="J12" t="s">
        <v>6</v>
      </c>
    </row>
    <row r="13" spans="2:11" ht="16.2" customHeight="1" x14ac:dyDescent="0.3">
      <c r="B13" t="s">
        <v>38</v>
      </c>
      <c r="C13" s="3" t="s">
        <v>39</v>
      </c>
      <c r="D13" s="3"/>
      <c r="E13" s="3"/>
      <c r="F13" s="3"/>
      <c r="G13" s="3"/>
      <c r="H13" s="8"/>
      <c r="I13" s="8">
        <v>3900</v>
      </c>
      <c r="J13" t="s">
        <v>6</v>
      </c>
    </row>
    <row r="14" spans="2:11" ht="16.2" customHeight="1" x14ac:dyDescent="0.3">
      <c r="C14" s="3"/>
      <c r="D14" s="3"/>
      <c r="E14" s="3"/>
      <c r="F14" s="3"/>
      <c r="G14" s="3"/>
      <c r="H14" s="8"/>
      <c r="I14" s="8"/>
    </row>
    <row r="15" spans="2:11" ht="16.2" customHeight="1" x14ac:dyDescent="0.3">
      <c r="C15" s="3" t="s">
        <v>20</v>
      </c>
      <c r="D15" s="3"/>
      <c r="E15" s="3"/>
      <c r="F15" s="3"/>
      <c r="G15" s="3"/>
      <c r="H15" s="8"/>
      <c r="I15" s="8">
        <f>SUM(I11:I13)</f>
        <v>10700</v>
      </c>
      <c r="J15" t="s">
        <v>6</v>
      </c>
    </row>
    <row r="16" spans="2:11" ht="30" customHeight="1" x14ac:dyDescent="0.3">
      <c r="B16" t="s">
        <v>23</v>
      </c>
      <c r="C16" s="29" t="s">
        <v>22</v>
      </c>
      <c r="D16" s="29"/>
      <c r="E16" s="29"/>
      <c r="F16" s="29"/>
      <c r="G16" s="3">
        <v>1.25</v>
      </c>
      <c r="H16" s="8"/>
      <c r="I16" s="7">
        <f>I15*1.25</f>
        <v>13375</v>
      </c>
      <c r="J16" t="s">
        <v>6</v>
      </c>
    </row>
    <row r="17" spans="2:10" ht="25.8" customHeight="1" x14ac:dyDescent="0.3">
      <c r="B17" t="s">
        <v>28</v>
      </c>
      <c r="C17" s="29" t="s">
        <v>29</v>
      </c>
      <c r="D17" s="29"/>
      <c r="E17" s="29"/>
      <c r="F17" s="29"/>
      <c r="G17" s="3">
        <v>1.1499999999999999</v>
      </c>
      <c r="H17" s="8"/>
      <c r="I17" s="7">
        <f>I16*1.15</f>
        <v>15381.25</v>
      </c>
      <c r="J17" t="s">
        <v>6</v>
      </c>
    </row>
    <row r="18" spans="2:10" ht="11.4" customHeight="1" x14ac:dyDescent="0.3">
      <c r="H18" s="5"/>
    </row>
    <row r="19" spans="2:10" ht="17.399999999999999" customHeight="1" x14ac:dyDescent="0.3">
      <c r="C19" t="s">
        <v>3</v>
      </c>
      <c r="H19" s="5"/>
      <c r="I19" s="5">
        <f>I17</f>
        <v>15381.25</v>
      </c>
      <c r="J19" t="s">
        <v>6</v>
      </c>
    </row>
    <row r="20" spans="2:10" ht="22.2" customHeight="1" x14ac:dyDescent="0.3">
      <c r="B20" t="s">
        <v>41</v>
      </c>
      <c r="C20" s="29" t="s">
        <v>40</v>
      </c>
      <c r="D20" s="29"/>
      <c r="E20" s="29"/>
      <c r="F20" s="29"/>
      <c r="G20" s="23">
        <v>0.7</v>
      </c>
      <c r="H20" s="5"/>
      <c r="I20" s="5">
        <f>I19*G20</f>
        <v>10766.88</v>
      </c>
      <c r="J20" t="s">
        <v>6</v>
      </c>
    </row>
    <row r="21" spans="2:10" ht="37.799999999999997" customHeight="1" x14ac:dyDescent="0.3">
      <c r="B21" s="26" t="s">
        <v>30</v>
      </c>
      <c r="C21" s="28" t="s">
        <v>4</v>
      </c>
      <c r="D21" s="28"/>
      <c r="E21" s="28"/>
      <c r="F21" s="28"/>
      <c r="G21">
        <v>3.84</v>
      </c>
      <c r="H21" s="5"/>
      <c r="I21" s="5">
        <f>I20*G21</f>
        <v>41344.82</v>
      </c>
      <c r="J21" t="s">
        <v>6</v>
      </c>
    </row>
    <row r="22" spans="2:10" ht="19.2" customHeight="1" x14ac:dyDescent="0.3">
      <c r="C22" s="28" t="s">
        <v>27</v>
      </c>
      <c r="D22" s="28"/>
      <c r="E22" s="28"/>
      <c r="F22" s="28"/>
      <c r="G22">
        <v>2.2999999999999998</v>
      </c>
      <c r="H22" s="5"/>
      <c r="I22" s="5">
        <f>I21*G22</f>
        <v>95093.09</v>
      </c>
      <c r="J22" t="s">
        <v>6</v>
      </c>
    </row>
    <row r="23" spans="2:10" ht="19.2" customHeight="1" x14ac:dyDescent="0.3">
      <c r="C23" s="22"/>
      <c r="D23" s="22"/>
      <c r="E23" s="22"/>
      <c r="F23" s="22"/>
      <c r="H23" s="5"/>
    </row>
    <row r="24" spans="2:10" ht="19.2" customHeight="1" x14ac:dyDescent="0.3">
      <c r="B24" s="27" t="s">
        <v>42</v>
      </c>
      <c r="C24" s="27"/>
      <c r="D24" s="27"/>
      <c r="E24" s="27"/>
      <c r="F24" s="27"/>
      <c r="H24" s="5"/>
      <c r="I24" s="9">
        <f>I22</f>
        <v>95093</v>
      </c>
      <c r="J24" t="s">
        <v>6</v>
      </c>
    </row>
    <row r="25" spans="2:10" ht="19.2" customHeight="1" x14ac:dyDescent="0.3">
      <c r="H25" s="5"/>
    </row>
    <row r="26" spans="2:10" x14ac:dyDescent="0.3">
      <c r="B26" s="27" t="s">
        <v>45</v>
      </c>
      <c r="C26" s="27"/>
      <c r="D26" s="27"/>
      <c r="E26" s="27"/>
      <c r="F26" s="27"/>
      <c r="G26" s="27"/>
      <c r="H26" s="5"/>
    </row>
    <row r="28" spans="2:10" ht="63" customHeight="1" x14ac:dyDescent="0.3">
      <c r="B28" s="31" t="s">
        <v>8</v>
      </c>
      <c r="C28" s="31"/>
      <c r="D28" s="31"/>
      <c r="E28" s="31"/>
      <c r="F28" s="31"/>
      <c r="G28" s="31"/>
      <c r="H28" s="31"/>
      <c r="I28" s="31"/>
    </row>
    <row r="29" spans="2:10" ht="28.2" x14ac:dyDescent="0.3">
      <c r="B29" s="11" t="s">
        <v>31</v>
      </c>
      <c r="C29" s="34" t="s">
        <v>9</v>
      </c>
      <c r="D29" s="34"/>
      <c r="E29" t="s">
        <v>44</v>
      </c>
      <c r="I29" s="5">
        <f>(200+0.006*G7)*1000</f>
        <v>281000</v>
      </c>
      <c r="J29" s="3" t="s">
        <v>6</v>
      </c>
    </row>
    <row r="30" spans="2:10" ht="31.2" customHeight="1" x14ac:dyDescent="0.3">
      <c r="B30" s="23" t="s">
        <v>46</v>
      </c>
      <c r="C30" s="31" t="s">
        <v>47</v>
      </c>
      <c r="D30" s="31"/>
      <c r="E30" s="31"/>
      <c r="F30" s="31"/>
      <c r="G30">
        <f>6/2</f>
        <v>3</v>
      </c>
      <c r="H30" t="s">
        <v>1</v>
      </c>
      <c r="I30" s="5">
        <f>I29*G30/100</f>
        <v>8430</v>
      </c>
      <c r="J30" t="s">
        <v>6</v>
      </c>
    </row>
    <row r="31" spans="2:10" ht="31.2" customHeight="1" x14ac:dyDescent="0.3">
      <c r="B31" s="23" t="s">
        <v>48</v>
      </c>
      <c r="C31" s="31" t="s">
        <v>49</v>
      </c>
      <c r="D31" s="31"/>
      <c r="E31" s="31"/>
      <c r="F31" s="31"/>
      <c r="G31">
        <v>6</v>
      </c>
      <c r="H31" t="s">
        <v>1</v>
      </c>
      <c r="I31" s="5">
        <f>I29*G31/100</f>
        <v>16860</v>
      </c>
      <c r="J31" t="s">
        <v>6</v>
      </c>
    </row>
    <row r="32" spans="2:10" ht="19.8" customHeight="1" x14ac:dyDescent="0.3">
      <c r="B32" s="23"/>
      <c r="C32" s="24" t="s">
        <v>20</v>
      </c>
      <c r="D32" s="24"/>
      <c r="E32" s="24"/>
      <c r="F32" s="24"/>
      <c r="I32" s="5">
        <f>SUM(I30:I31)</f>
        <v>25290</v>
      </c>
      <c r="J32" t="s">
        <v>6</v>
      </c>
    </row>
    <row r="33" spans="2:10" ht="31.2" customHeight="1" x14ac:dyDescent="0.3">
      <c r="B33" s="2" t="s">
        <v>24</v>
      </c>
      <c r="C33" s="31" t="s">
        <v>25</v>
      </c>
      <c r="D33" s="31"/>
      <c r="E33" s="31"/>
      <c r="F33" s="31"/>
      <c r="G33">
        <v>1.25</v>
      </c>
      <c r="I33" s="5">
        <f>I32*G33</f>
        <v>31612.5</v>
      </c>
      <c r="J33" t="s">
        <v>6</v>
      </c>
    </row>
    <row r="34" spans="2:10" ht="38.4" customHeight="1" x14ac:dyDescent="0.3">
      <c r="B34" s="26" t="s">
        <v>30</v>
      </c>
      <c r="C34" s="28" t="s">
        <v>4</v>
      </c>
      <c r="D34" s="28"/>
      <c r="E34" s="28"/>
      <c r="F34" s="28"/>
      <c r="G34">
        <v>3.84</v>
      </c>
      <c r="H34" s="5"/>
      <c r="I34" s="5">
        <f>I33*G34</f>
        <v>121392</v>
      </c>
      <c r="J34" t="s">
        <v>6</v>
      </c>
    </row>
    <row r="35" spans="2:10" ht="19.2" customHeight="1" x14ac:dyDescent="0.3">
      <c r="C35" s="28" t="s">
        <v>5</v>
      </c>
      <c r="D35" s="28"/>
      <c r="E35" s="28"/>
      <c r="F35" s="28"/>
      <c r="G35">
        <v>2.2999999999999998</v>
      </c>
      <c r="H35" s="5"/>
      <c r="I35" s="5">
        <f>I34*G35</f>
        <v>279201.59999999998</v>
      </c>
      <c r="J35" t="s">
        <v>6</v>
      </c>
    </row>
    <row r="36" spans="2:10" ht="19.2" customHeight="1" x14ac:dyDescent="0.3">
      <c r="B36" s="27" t="s">
        <v>50</v>
      </c>
      <c r="C36" s="27"/>
      <c r="D36" s="27"/>
      <c r="E36" s="27"/>
      <c r="F36" s="27"/>
      <c r="H36" s="5"/>
      <c r="I36" s="9">
        <f>I35</f>
        <v>279202</v>
      </c>
      <c r="J36" t="s">
        <v>6</v>
      </c>
    </row>
    <row r="38" spans="2:10" x14ac:dyDescent="0.3">
      <c r="B38" s="13" t="s">
        <v>51</v>
      </c>
      <c r="C38" s="14" t="s">
        <v>10</v>
      </c>
      <c r="D38" s="15"/>
      <c r="E38" s="15"/>
      <c r="F38" s="15"/>
    </row>
    <row r="40" spans="2:10" ht="60.6" customHeight="1" x14ac:dyDescent="0.3">
      <c r="B40" s="29" t="s">
        <v>8</v>
      </c>
      <c r="C40" s="29"/>
      <c r="D40" s="29"/>
      <c r="E40" s="29"/>
      <c r="F40" s="29"/>
      <c r="G40" s="29"/>
      <c r="H40" s="29"/>
      <c r="I40" s="29"/>
    </row>
    <row r="42" spans="2:10" ht="28.2" x14ac:dyDescent="0.3">
      <c r="B42" s="11" t="s">
        <v>31</v>
      </c>
      <c r="C42" s="34" t="s">
        <v>9</v>
      </c>
      <c r="D42" s="34"/>
      <c r="E42" t="s">
        <v>44</v>
      </c>
      <c r="I42" s="5">
        <f>(200+0.006*G7)*1000</f>
        <v>281000</v>
      </c>
      <c r="J42" s="3" t="s">
        <v>6</v>
      </c>
    </row>
    <row r="43" spans="2:10" ht="31.2" customHeight="1" x14ac:dyDescent="0.3">
      <c r="B43" s="23" t="s">
        <v>46</v>
      </c>
      <c r="C43" s="31" t="s">
        <v>47</v>
      </c>
      <c r="D43" s="31"/>
      <c r="E43" s="31"/>
      <c r="F43" s="31"/>
      <c r="G43">
        <f>6/2</f>
        <v>3</v>
      </c>
      <c r="H43" t="s">
        <v>1</v>
      </c>
      <c r="I43" s="5">
        <f>I42*G43/100</f>
        <v>8430</v>
      </c>
      <c r="J43" t="s">
        <v>6</v>
      </c>
    </row>
    <row r="44" spans="2:10" ht="31.2" customHeight="1" x14ac:dyDescent="0.3">
      <c r="B44" s="23" t="s">
        <v>48</v>
      </c>
      <c r="C44" s="31" t="s">
        <v>49</v>
      </c>
      <c r="D44" s="31"/>
      <c r="E44" s="31"/>
      <c r="F44" s="31"/>
      <c r="G44">
        <v>6</v>
      </c>
      <c r="H44" t="s">
        <v>1</v>
      </c>
      <c r="I44" s="5">
        <f>I42*G44/100</f>
        <v>16860</v>
      </c>
      <c r="J44" t="s">
        <v>6</v>
      </c>
    </row>
    <row r="45" spans="2:10" ht="19.8" customHeight="1" x14ac:dyDescent="0.3">
      <c r="B45" s="23"/>
      <c r="C45" s="24" t="s">
        <v>20</v>
      </c>
      <c r="D45" s="24"/>
      <c r="E45" s="24"/>
      <c r="F45" s="24"/>
      <c r="I45" s="5">
        <f>SUM(I43:I44)</f>
        <v>25290</v>
      </c>
      <c r="J45" t="s">
        <v>6</v>
      </c>
    </row>
    <row r="46" spans="2:10" ht="31.2" customHeight="1" x14ac:dyDescent="0.3">
      <c r="B46" s="2" t="s">
        <v>24</v>
      </c>
      <c r="C46" s="31" t="s">
        <v>25</v>
      </c>
      <c r="D46" s="31"/>
      <c r="E46" s="31"/>
      <c r="F46" s="31"/>
      <c r="G46">
        <v>1.25</v>
      </c>
      <c r="I46" s="5">
        <f>I45*G46</f>
        <v>31612.5</v>
      </c>
      <c r="J46" t="s">
        <v>6</v>
      </c>
    </row>
    <row r="47" spans="2:10" ht="16.2" customHeight="1" x14ac:dyDescent="0.3">
      <c r="B47" s="2"/>
      <c r="C47" s="1" t="s">
        <v>20</v>
      </c>
      <c r="D47" s="1"/>
      <c r="E47" s="1"/>
      <c r="F47" s="1"/>
      <c r="I47" s="5">
        <f>I46</f>
        <v>31612.5</v>
      </c>
      <c r="J47" t="s">
        <v>6</v>
      </c>
    </row>
    <row r="48" spans="2:10" ht="28.2" x14ac:dyDescent="0.3">
      <c r="B48" s="10" t="s">
        <v>11</v>
      </c>
      <c r="C48" s="29" t="s">
        <v>12</v>
      </c>
      <c r="D48" s="29"/>
      <c r="E48" s="29"/>
      <c r="F48" s="29"/>
      <c r="G48">
        <v>4</v>
      </c>
      <c r="H48" t="s">
        <v>1</v>
      </c>
      <c r="I48" s="5">
        <f>I47*G48/100</f>
        <v>1264.5</v>
      </c>
      <c r="J48" t="s">
        <v>6</v>
      </c>
    </row>
    <row r="49" spans="2:10" ht="36" customHeight="1" x14ac:dyDescent="0.3">
      <c r="B49" s="26" t="s">
        <v>30</v>
      </c>
      <c r="C49" s="28" t="s">
        <v>4</v>
      </c>
      <c r="D49" s="28"/>
      <c r="E49" s="28"/>
      <c r="F49" s="28"/>
      <c r="G49">
        <v>3.84</v>
      </c>
      <c r="H49" s="5"/>
      <c r="I49" s="5">
        <f>I48*G49</f>
        <v>4855.68</v>
      </c>
      <c r="J49" t="s">
        <v>6</v>
      </c>
    </row>
    <row r="50" spans="2:10" ht="19.2" customHeight="1" x14ac:dyDescent="0.3">
      <c r="C50" s="28" t="s">
        <v>5</v>
      </c>
      <c r="D50" s="28"/>
      <c r="E50" s="28"/>
      <c r="F50" s="28"/>
      <c r="G50">
        <v>2.2999999999999998</v>
      </c>
      <c r="H50" s="5"/>
      <c r="I50" s="5">
        <f>I49*G50</f>
        <v>11168.06</v>
      </c>
      <c r="J50" t="s">
        <v>6</v>
      </c>
    </row>
    <row r="51" spans="2:10" ht="19.2" customHeight="1" x14ac:dyDescent="0.3">
      <c r="B51" s="27" t="s">
        <v>52</v>
      </c>
      <c r="C51" s="27"/>
      <c r="D51" s="27"/>
      <c r="E51" s="27"/>
      <c r="F51" s="27"/>
      <c r="H51" s="5"/>
      <c r="I51" s="9">
        <f>I50</f>
        <v>11168</v>
      </c>
      <c r="J51" t="s">
        <v>6</v>
      </c>
    </row>
    <row r="53" spans="2:10" x14ac:dyDescent="0.3">
      <c r="B53" s="12" t="s">
        <v>53</v>
      </c>
    </row>
    <row r="55" spans="2:10" ht="61.95" customHeight="1" x14ac:dyDescent="0.3">
      <c r="B55" s="29" t="s">
        <v>8</v>
      </c>
      <c r="C55" s="29"/>
      <c r="D55" s="29"/>
      <c r="E55" s="29"/>
      <c r="F55" s="29"/>
      <c r="G55" s="29"/>
      <c r="H55" s="29"/>
      <c r="I55" s="29"/>
    </row>
    <row r="57" spans="2:10" ht="28.2" x14ac:dyDescent="0.3">
      <c r="B57" s="11" t="s">
        <v>31</v>
      </c>
      <c r="C57" s="34" t="s">
        <v>9</v>
      </c>
      <c r="D57" s="34"/>
      <c r="E57" t="s">
        <v>44</v>
      </c>
      <c r="I57" s="5">
        <f>(200+0.006*G7)*1000</f>
        <v>281000</v>
      </c>
      <c r="J57" s="3" t="s">
        <v>6</v>
      </c>
    </row>
    <row r="58" spans="2:10" ht="31.2" customHeight="1" x14ac:dyDescent="0.3">
      <c r="B58" s="23" t="s">
        <v>46</v>
      </c>
      <c r="C58" s="31" t="s">
        <v>47</v>
      </c>
      <c r="D58" s="31"/>
      <c r="E58" s="31"/>
      <c r="F58" s="31"/>
      <c r="G58">
        <f>6/2</f>
        <v>3</v>
      </c>
      <c r="H58" t="s">
        <v>1</v>
      </c>
      <c r="I58" s="5">
        <f>I57*G58/100</f>
        <v>8430</v>
      </c>
      <c r="J58" t="s">
        <v>6</v>
      </c>
    </row>
    <row r="59" spans="2:10" ht="31.2" customHeight="1" x14ac:dyDescent="0.3">
      <c r="B59" s="23" t="s">
        <v>48</v>
      </c>
      <c r="C59" s="31" t="s">
        <v>49</v>
      </c>
      <c r="D59" s="31"/>
      <c r="E59" s="31"/>
      <c r="F59" s="31"/>
      <c r="G59">
        <v>6</v>
      </c>
      <c r="H59" t="s">
        <v>1</v>
      </c>
      <c r="I59" s="5">
        <f>I57*G59/100</f>
        <v>16860</v>
      </c>
      <c r="J59" t="s">
        <v>6</v>
      </c>
    </row>
    <row r="60" spans="2:10" ht="19.8" customHeight="1" x14ac:dyDescent="0.3">
      <c r="B60" s="23"/>
      <c r="C60" s="24" t="s">
        <v>20</v>
      </c>
      <c r="D60" s="24"/>
      <c r="E60" s="24"/>
      <c r="F60" s="24"/>
      <c r="I60" s="5">
        <f>SUM(I58:I59)</f>
        <v>25290</v>
      </c>
      <c r="J60" t="s">
        <v>6</v>
      </c>
    </row>
    <row r="61" spans="2:10" ht="31.2" customHeight="1" x14ac:dyDescent="0.3">
      <c r="B61" s="2" t="s">
        <v>24</v>
      </c>
      <c r="C61" s="31" t="s">
        <v>25</v>
      </c>
      <c r="D61" s="31"/>
      <c r="E61" s="31"/>
      <c r="F61" s="31"/>
      <c r="G61">
        <v>1.25</v>
      </c>
      <c r="I61" s="5">
        <f>I60*G61</f>
        <v>31612.5</v>
      </c>
      <c r="J61" t="s">
        <v>6</v>
      </c>
    </row>
    <row r="62" spans="2:10" ht="14.4" customHeight="1" x14ac:dyDescent="0.3">
      <c r="B62" s="2"/>
      <c r="C62" s="31" t="s">
        <v>21</v>
      </c>
      <c r="D62" s="31"/>
      <c r="E62" s="31"/>
      <c r="F62" s="31"/>
      <c r="I62" s="5">
        <f>I61</f>
        <v>31612.5</v>
      </c>
      <c r="J62" t="s">
        <v>6</v>
      </c>
    </row>
    <row r="63" spans="2:10" ht="28.2" x14ac:dyDescent="0.3">
      <c r="B63" s="10" t="s">
        <v>13</v>
      </c>
      <c r="C63" s="29" t="s">
        <v>12</v>
      </c>
      <c r="D63" s="29"/>
      <c r="E63" s="29"/>
      <c r="F63" s="29"/>
      <c r="G63">
        <v>5</v>
      </c>
      <c r="H63" t="s">
        <v>1</v>
      </c>
      <c r="I63" s="5">
        <f>I62*G63/100</f>
        <v>1580.63</v>
      </c>
      <c r="J63" t="s">
        <v>6</v>
      </c>
    </row>
    <row r="64" spans="2:10" ht="35.4" customHeight="1" x14ac:dyDescent="0.3">
      <c r="B64" s="26" t="s">
        <v>30</v>
      </c>
      <c r="C64" s="28" t="s">
        <v>4</v>
      </c>
      <c r="D64" s="28"/>
      <c r="E64" s="28"/>
      <c r="F64" s="28"/>
      <c r="G64">
        <v>3.84</v>
      </c>
      <c r="H64" s="5"/>
      <c r="I64" s="5">
        <f>I63*G64</f>
        <v>6069.62</v>
      </c>
      <c r="J64" t="s">
        <v>6</v>
      </c>
    </row>
    <row r="65" spans="2:10" ht="19.2" customHeight="1" x14ac:dyDescent="0.3">
      <c r="C65" s="28" t="s">
        <v>5</v>
      </c>
      <c r="D65" s="28"/>
      <c r="E65" s="28"/>
      <c r="F65" s="28"/>
      <c r="G65">
        <v>2.2999999999999998</v>
      </c>
      <c r="H65" s="5"/>
      <c r="I65" s="5">
        <f>I64*G65</f>
        <v>13960.13</v>
      </c>
      <c r="J65" t="s">
        <v>6</v>
      </c>
    </row>
    <row r="66" spans="2:10" ht="19.2" customHeight="1" x14ac:dyDescent="0.3">
      <c r="B66" s="27" t="s">
        <v>54</v>
      </c>
      <c r="C66" s="27"/>
      <c r="D66" s="27"/>
      <c r="E66" s="27"/>
      <c r="F66" s="27"/>
      <c r="H66" s="5"/>
      <c r="I66" s="9">
        <f>I65</f>
        <v>13960</v>
      </c>
      <c r="J66" t="s">
        <v>6</v>
      </c>
    </row>
    <row r="68" spans="2:10" ht="30.6" customHeight="1" x14ac:dyDescent="0.3">
      <c r="B68" s="35" t="s">
        <v>55</v>
      </c>
      <c r="C68" s="35"/>
      <c r="D68" s="35"/>
      <c r="E68" s="35"/>
      <c r="F68" s="35"/>
      <c r="G68" s="35"/>
      <c r="H68" s="35"/>
      <c r="I68" s="35"/>
    </row>
    <row r="70" spans="2:10" ht="63" customHeight="1" x14ac:dyDescent="0.3">
      <c r="B70" s="31" t="s">
        <v>8</v>
      </c>
      <c r="C70" s="31"/>
      <c r="D70" s="31"/>
      <c r="E70" s="31"/>
      <c r="F70" s="31"/>
      <c r="G70" s="31"/>
      <c r="H70" s="31"/>
      <c r="I70" s="31"/>
    </row>
    <row r="72" spans="2:10" ht="28.2" x14ac:dyDescent="0.3">
      <c r="B72" s="11" t="s">
        <v>31</v>
      </c>
      <c r="C72" s="34" t="s">
        <v>9</v>
      </c>
      <c r="D72" s="34"/>
      <c r="E72" t="s">
        <v>44</v>
      </c>
      <c r="I72" s="5">
        <f>(200+0.006*G7)*1000</f>
        <v>281000</v>
      </c>
      <c r="J72" s="3" t="s">
        <v>6</v>
      </c>
    </row>
    <row r="73" spans="2:10" ht="31.2" customHeight="1" x14ac:dyDescent="0.3">
      <c r="B73" s="23" t="s">
        <v>46</v>
      </c>
      <c r="C73" s="31" t="s">
        <v>47</v>
      </c>
      <c r="D73" s="31"/>
      <c r="E73" s="31"/>
      <c r="F73" s="31"/>
      <c r="G73">
        <f>6/2</f>
        <v>3</v>
      </c>
      <c r="H73" t="s">
        <v>1</v>
      </c>
      <c r="I73" s="5">
        <f>I72*G73/100</f>
        <v>8430</v>
      </c>
      <c r="J73" t="s">
        <v>6</v>
      </c>
    </row>
    <row r="74" spans="2:10" ht="31.2" customHeight="1" x14ac:dyDescent="0.3">
      <c r="B74" s="23" t="s">
        <v>48</v>
      </c>
      <c r="C74" s="31" t="s">
        <v>49</v>
      </c>
      <c r="D74" s="31"/>
      <c r="E74" s="31"/>
      <c r="F74" s="31"/>
      <c r="G74">
        <v>6</v>
      </c>
      <c r="H74" t="s">
        <v>1</v>
      </c>
      <c r="I74" s="5">
        <f>I72*G74/100</f>
        <v>16860</v>
      </c>
      <c r="J74" t="s">
        <v>6</v>
      </c>
    </row>
    <row r="75" spans="2:10" ht="19.8" customHeight="1" x14ac:dyDescent="0.3">
      <c r="B75" s="23"/>
      <c r="C75" s="24" t="s">
        <v>20</v>
      </c>
      <c r="D75" s="24"/>
      <c r="E75" s="24"/>
      <c r="F75" s="24"/>
      <c r="I75" s="5">
        <f>SUM(I73:I74)</f>
        <v>25290</v>
      </c>
      <c r="J75" t="s">
        <v>6</v>
      </c>
    </row>
    <row r="76" spans="2:10" ht="31.2" customHeight="1" x14ac:dyDescent="0.3">
      <c r="B76" s="2" t="s">
        <v>24</v>
      </c>
      <c r="C76" s="31" t="s">
        <v>25</v>
      </c>
      <c r="D76" s="31"/>
      <c r="E76" s="31"/>
      <c r="F76" s="31"/>
      <c r="G76">
        <v>1.25</v>
      </c>
      <c r="I76" s="5">
        <f>I75*G76</f>
        <v>31612.5</v>
      </c>
      <c r="J76" t="s">
        <v>6</v>
      </c>
    </row>
    <row r="77" spans="2:10" ht="15" customHeight="1" x14ac:dyDescent="0.3">
      <c r="B77" s="2"/>
      <c r="C77" s="1" t="s">
        <v>20</v>
      </c>
      <c r="D77" s="1"/>
      <c r="E77" s="1"/>
      <c r="F77" s="1"/>
      <c r="I77" s="5">
        <f>I76</f>
        <v>31612.5</v>
      </c>
      <c r="J77" t="s">
        <v>6</v>
      </c>
    </row>
    <row r="78" spans="2:10" x14ac:dyDescent="0.3">
      <c r="C78" s="37" t="s">
        <v>14</v>
      </c>
      <c r="D78" s="37"/>
      <c r="E78" s="37"/>
      <c r="F78" s="37"/>
      <c r="G78">
        <v>1</v>
      </c>
      <c r="H78" t="s">
        <v>1</v>
      </c>
      <c r="I78" s="5">
        <f>I77*G78/100</f>
        <v>316.13</v>
      </c>
      <c r="J78" t="s">
        <v>6</v>
      </c>
    </row>
    <row r="79" spans="2:10" ht="39" customHeight="1" x14ac:dyDescent="0.3">
      <c r="B79" s="26" t="s">
        <v>30</v>
      </c>
      <c r="C79" s="28" t="s">
        <v>4</v>
      </c>
      <c r="D79" s="28"/>
      <c r="E79" s="28"/>
      <c r="F79" s="28"/>
      <c r="G79">
        <v>3.84</v>
      </c>
      <c r="H79" s="5"/>
      <c r="I79" s="5">
        <f>I78*G79</f>
        <v>1213.94</v>
      </c>
      <c r="J79" t="s">
        <v>6</v>
      </c>
    </row>
    <row r="80" spans="2:10" ht="19.2" customHeight="1" x14ac:dyDescent="0.3">
      <c r="C80" s="28" t="s">
        <v>5</v>
      </c>
      <c r="D80" s="28"/>
      <c r="E80" s="28"/>
      <c r="F80" s="28"/>
      <c r="G80">
        <v>2.2999999999999998</v>
      </c>
      <c r="H80" s="5"/>
      <c r="I80" s="5">
        <f>I79*G80</f>
        <v>2792.06</v>
      </c>
      <c r="J80" t="s">
        <v>6</v>
      </c>
    </row>
    <row r="81" spans="2:10" ht="19.2" customHeight="1" x14ac:dyDescent="0.3">
      <c r="B81" s="27" t="s">
        <v>15</v>
      </c>
      <c r="C81" s="27"/>
      <c r="D81" s="27"/>
      <c r="E81" s="27"/>
      <c r="F81" s="27"/>
      <c r="H81" s="5"/>
      <c r="I81" s="9">
        <f>I80</f>
        <v>2792</v>
      </c>
      <c r="J81" t="s">
        <v>6</v>
      </c>
    </row>
    <row r="82" spans="2:10" ht="19.2" customHeight="1" x14ac:dyDescent="0.3">
      <c r="B82" s="25"/>
      <c r="C82" s="25"/>
      <c r="D82" s="25"/>
      <c r="E82" s="25"/>
      <c r="F82" s="25"/>
      <c r="H82" s="5"/>
      <c r="I82" s="9"/>
    </row>
    <row r="83" spans="2:10" ht="19.2" customHeight="1" x14ac:dyDescent="0.3">
      <c r="B83" s="17"/>
      <c r="C83" s="17"/>
      <c r="D83" s="17"/>
      <c r="E83" s="17"/>
      <c r="F83" s="17"/>
      <c r="H83" s="5"/>
      <c r="I83" s="9"/>
    </row>
    <row r="84" spans="2:10" ht="18" customHeight="1" x14ac:dyDescent="0.3">
      <c r="B84" s="36" t="s">
        <v>26</v>
      </c>
      <c r="C84" s="36"/>
      <c r="D84" s="36"/>
      <c r="E84" s="36"/>
      <c r="F84" s="36"/>
      <c r="G84" s="36"/>
      <c r="H84" s="36"/>
      <c r="I84" s="9">
        <v>250000</v>
      </c>
      <c r="J84" t="s">
        <v>6</v>
      </c>
    </row>
    <row r="85" spans="2:10" ht="19.2" customHeight="1" x14ac:dyDescent="0.3">
      <c r="B85" s="17"/>
      <c r="C85" s="14"/>
      <c r="D85" s="15"/>
      <c r="E85" s="15"/>
      <c r="F85" s="17"/>
      <c r="H85" s="5"/>
      <c r="I85" s="9"/>
    </row>
    <row r="87" spans="2:10" x14ac:dyDescent="0.3">
      <c r="B87" s="12" t="s">
        <v>16</v>
      </c>
      <c r="C87" s="12"/>
      <c r="D87" s="12"/>
      <c r="E87" s="12"/>
      <c r="F87" s="12"/>
      <c r="G87" s="12"/>
      <c r="H87" s="12"/>
      <c r="I87" s="9">
        <f>I84+I81+I66+I51+I36+I24</f>
        <v>652215</v>
      </c>
      <c r="J87" s="12" t="s">
        <v>6</v>
      </c>
    </row>
    <row r="88" spans="2:10" x14ac:dyDescent="0.3">
      <c r="B88" s="12"/>
      <c r="C88" s="12"/>
      <c r="D88" s="12"/>
      <c r="E88" s="12"/>
      <c r="F88" s="12"/>
      <c r="G88" s="12"/>
      <c r="H88" s="12"/>
      <c r="I88" s="16"/>
      <c r="J88" s="12"/>
    </row>
    <row r="89" spans="2:10" x14ac:dyDescent="0.3">
      <c r="B89" s="12" t="s">
        <v>17</v>
      </c>
      <c r="C89" s="12"/>
      <c r="D89" s="12"/>
      <c r="E89" s="12"/>
      <c r="F89" s="12"/>
      <c r="G89" s="12">
        <v>18</v>
      </c>
      <c r="H89" s="12" t="s">
        <v>1</v>
      </c>
      <c r="I89" s="16">
        <f>I87*G89/100</f>
        <v>117398.7</v>
      </c>
      <c r="J89" s="12" t="s">
        <v>6</v>
      </c>
    </row>
    <row r="90" spans="2:10" x14ac:dyDescent="0.3">
      <c r="B90" s="12"/>
      <c r="C90" s="12"/>
      <c r="D90" s="12"/>
      <c r="E90" s="12"/>
      <c r="F90" s="12"/>
      <c r="G90" s="12"/>
      <c r="H90" s="12"/>
      <c r="I90" s="16"/>
      <c r="J90" s="12"/>
    </row>
    <row r="91" spans="2:10" s="12" customFormat="1" x14ac:dyDescent="0.3">
      <c r="B91" s="12" t="s">
        <v>18</v>
      </c>
      <c r="I91" s="16">
        <f>I87*1.18</f>
        <v>769613.7</v>
      </c>
      <c r="J91" s="12" t="s">
        <v>6</v>
      </c>
    </row>
  </sheetData>
  <mergeCells count="50">
    <mergeCell ref="B84:H84"/>
    <mergeCell ref="C44:F44"/>
    <mergeCell ref="C58:F58"/>
    <mergeCell ref="C59:F59"/>
    <mergeCell ref="C73:F73"/>
    <mergeCell ref="C74:F74"/>
    <mergeCell ref="C61:F61"/>
    <mergeCell ref="C76:F76"/>
    <mergeCell ref="C63:F63"/>
    <mergeCell ref="C78:F78"/>
    <mergeCell ref="C79:F79"/>
    <mergeCell ref="C80:F80"/>
    <mergeCell ref="B81:F81"/>
    <mergeCell ref="C65:F65"/>
    <mergeCell ref="B66:F66"/>
    <mergeCell ref="B68:I68"/>
    <mergeCell ref="B70:I70"/>
    <mergeCell ref="C72:D72"/>
    <mergeCell ref="C34:F34"/>
    <mergeCell ref="C35:F35"/>
    <mergeCell ref="C64:F64"/>
    <mergeCell ref="B40:I40"/>
    <mergeCell ref="C42:D42"/>
    <mergeCell ref="C48:F48"/>
    <mergeCell ref="C49:F49"/>
    <mergeCell ref="C50:F50"/>
    <mergeCell ref="C62:F62"/>
    <mergeCell ref="B51:F51"/>
    <mergeCell ref="B55:I55"/>
    <mergeCell ref="C57:D57"/>
    <mergeCell ref="B36:F36"/>
    <mergeCell ref="C29:D29"/>
    <mergeCell ref="C33:F33"/>
    <mergeCell ref="C46:F46"/>
    <mergeCell ref="C30:F30"/>
    <mergeCell ref="C31:F31"/>
    <mergeCell ref="C43:F43"/>
    <mergeCell ref="C20:F20"/>
    <mergeCell ref="B2:J3"/>
    <mergeCell ref="B26:G26"/>
    <mergeCell ref="B28:I28"/>
    <mergeCell ref="C21:F21"/>
    <mergeCell ref="C22:F22"/>
    <mergeCell ref="B24:F24"/>
    <mergeCell ref="B5:G5"/>
    <mergeCell ref="B8:I8"/>
    <mergeCell ref="B9:F9"/>
    <mergeCell ref="C10:G10"/>
    <mergeCell ref="C16:F16"/>
    <mergeCell ref="C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2016-02-29T12:11:59Z</dcterms:modified>
</cp:coreProperties>
</file>